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ita.nikitin\Desktop\"/>
    </mc:Choice>
  </mc:AlternateContent>
  <xr:revisionPtr revIDLastSave="0" documentId="13_ncr:1_{12DB2EBC-4DE1-4A9F-B061-8B02738BF322}" xr6:coauthVersionLast="47" xr6:coauthVersionMax="47" xr10:uidLastSave="{00000000-0000-0000-0000-000000000000}"/>
  <workbookProtection workbookAlgorithmName="SHA-512" workbookHashValue="0HyYp8V8jSBrR4hKmfvgRi94WINSHsCNWdvEJVgKoQjqy1r1gIWRm5QsPDm3F2GWh0lf/1cfJBNdZfw1eiArUQ==" workbookSaltValue="Mc+eoPW0PuXSS1veSUR1CA==" workbookSpinCount="100000" lockStructure="1"/>
  <bookViews>
    <workbookView xWindow="-120" yWindow="-120" windowWidth="29040" windowHeight="15840" xr2:uid="{44C5635F-81F5-4C14-A4D4-0B0D09384398}"/>
  </bookViews>
  <sheets>
    <sheet name="Бланк заказа ПП" sheetId="1" r:id="rId1"/>
    <sheet name="Лист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C34" i="1"/>
  <c r="C30" i="1"/>
  <c r="C25" i="1"/>
  <c r="C23" i="1"/>
  <c r="C21" i="1"/>
  <c r="F26" i="1" l="1"/>
  <c r="F13" i="1"/>
  <c r="F15" i="1"/>
  <c r="F17" i="1"/>
  <c r="F20" i="1"/>
  <c r="F38" i="1"/>
  <c r="F39" i="1"/>
  <c r="F49" i="1"/>
  <c r="F52" i="1"/>
  <c r="F42" i="1"/>
  <c r="F45" i="1"/>
  <c r="F46" i="1"/>
</calcChain>
</file>

<file path=xl/sharedStrings.xml><?xml version="1.0" encoding="utf-8"?>
<sst xmlns="http://schemas.openxmlformats.org/spreadsheetml/2006/main" count="180" uniqueCount="163">
  <si>
    <t>Информация о заказчике</t>
  </si>
  <si>
    <t>Организация</t>
  </si>
  <si>
    <t>Контактное лицо</t>
  </si>
  <si>
    <t>Тел.моб</t>
  </si>
  <si>
    <t>Тел.раб</t>
  </si>
  <si>
    <t>Факс</t>
  </si>
  <si>
    <t>E-mail</t>
  </si>
  <si>
    <t>Дополнительная информация</t>
  </si>
  <si>
    <t>Информация о заказе</t>
  </si>
  <si>
    <t>Имя файла проекта</t>
  </si>
  <si>
    <t>Название платы в счёте</t>
  </si>
  <si>
    <t>Тип заказа</t>
  </si>
  <si>
    <t>Тип заказа:</t>
  </si>
  <si>
    <t>Новый</t>
  </si>
  <si>
    <t>Повторный</t>
  </si>
  <si>
    <t>Количество плат, шт.</t>
  </si>
  <si>
    <t>Параметры печатной платы</t>
  </si>
  <si>
    <t>Формат входных данных</t>
  </si>
  <si>
    <t>CAM350</t>
  </si>
  <si>
    <t>PCAD 4.5/PCAD 8.5</t>
  </si>
  <si>
    <t>PCAD 200x</t>
  </si>
  <si>
    <t>Altium Designer</t>
  </si>
  <si>
    <t>OrCAD</t>
  </si>
  <si>
    <t>Protel</t>
  </si>
  <si>
    <t>DipTrace</t>
  </si>
  <si>
    <t>Mentor</t>
  </si>
  <si>
    <t>Sprint-Layout</t>
  </si>
  <si>
    <t>Eagle Layout</t>
  </si>
  <si>
    <t>Другой</t>
  </si>
  <si>
    <t>Размеры платы, мм</t>
  </si>
  <si>
    <t>Кол-во слоев</t>
  </si>
  <si>
    <t>Иная</t>
  </si>
  <si>
    <t>Материал</t>
  </si>
  <si>
    <t>FR4 CTI600</t>
  </si>
  <si>
    <t>FR4 HighTg170</t>
  </si>
  <si>
    <t>Rogers 4350B</t>
  </si>
  <si>
    <t>Rogers 4003C</t>
  </si>
  <si>
    <t>Алюминий</t>
  </si>
  <si>
    <t>Полиимид (гибкий)</t>
  </si>
  <si>
    <t>Иной</t>
  </si>
  <si>
    <t>Полиимид (жесткий)</t>
  </si>
  <si>
    <t>Толщина платы</t>
  </si>
  <si>
    <t>Паяльная маска</t>
  </si>
  <si>
    <t>Цвет паяльной маски</t>
  </si>
  <si>
    <t>Закрытие переходных отверстий паяльной маской</t>
  </si>
  <si>
    <t>Да/Нет</t>
  </si>
  <si>
    <t>Да</t>
  </si>
  <si>
    <t>Нет</t>
  </si>
  <si>
    <t>Цвет Маски</t>
  </si>
  <si>
    <t>Белая</t>
  </si>
  <si>
    <t>Красная</t>
  </si>
  <si>
    <t>Синяя</t>
  </si>
  <si>
    <t>Желтая</t>
  </si>
  <si>
    <t>Черная</t>
  </si>
  <si>
    <t>Черная матовая</t>
  </si>
  <si>
    <t>Зеленая матовая</t>
  </si>
  <si>
    <t>Наличие маркировки</t>
  </si>
  <si>
    <t>Да, с двух сторон</t>
  </si>
  <si>
    <t>Да, только со стороны Top</t>
  </si>
  <si>
    <t>Да, только со стороны Bottom</t>
  </si>
  <si>
    <t>Цвет маркировки</t>
  </si>
  <si>
    <t>Фиолетовая</t>
  </si>
  <si>
    <t>Иное</t>
  </si>
  <si>
    <t>Основное финишное покрытие</t>
  </si>
  <si>
    <t>Дополнительное финишное покрытие</t>
  </si>
  <si>
    <t>Основное финишное</t>
  </si>
  <si>
    <t>Дополнительное финишное</t>
  </si>
  <si>
    <t>HAL Lead Free</t>
  </si>
  <si>
    <t>Immersion Gold (ENIG, IG)</t>
  </si>
  <si>
    <t>Immersion Tin (ImTin)</t>
  </si>
  <si>
    <t>Immersion Silver (ImAg)</t>
  </si>
  <si>
    <t>OSP</t>
  </si>
  <si>
    <t>Nickel Palladium Gold (ENEPIG)</t>
  </si>
  <si>
    <t>HardGold</t>
  </si>
  <si>
    <t>Carbon</t>
  </si>
  <si>
    <t>Gold Fingers (ламели)</t>
  </si>
  <si>
    <t>Обработка контура</t>
  </si>
  <si>
    <t>Обработка</t>
  </si>
  <si>
    <t>V-Cut</t>
  </si>
  <si>
    <t>Routing</t>
  </si>
  <si>
    <t>V-Cut + Routing</t>
  </si>
  <si>
    <t>Наличие слепых/скрытых (blind/burred) отверстий</t>
  </si>
  <si>
    <t>Необходимость контроля импеданса</t>
  </si>
  <si>
    <t>ВНИМАНИЕ! Для проектов в PCAD 4.5 или PCAD 8.5, к заказу необходимо приложить текстовый файл с таблицей объединения слоев при выводе фотошаблонов и таблицей отверстий/контактных площадок, а также указанием системы исчисления проекта (дюймы/псевдодюймы)</t>
  </si>
  <si>
    <t>Желательно приложить чертеж со структурой платы (Stack-Up), либо будет использована одна из наших стандартных структур, исходя из требуемой конечной толщины платы.</t>
  </si>
  <si>
    <t>Просим в разделе дополнительной информации указать количество типов отверстий и задействованные слои.</t>
  </si>
  <si>
    <t>Необходимо приложить файл с указанием цепей и контролируемыми значениями импеданса.</t>
  </si>
  <si>
    <t>Наименование</t>
  </si>
  <si>
    <t>Юр. Адрес</t>
  </si>
  <si>
    <t>Расчётный счёт</t>
  </si>
  <si>
    <t>Банк (филиал)</t>
  </si>
  <si>
    <t>Адрес банка</t>
  </si>
  <si>
    <t>УНП</t>
  </si>
  <si>
    <t>ОКПО</t>
  </si>
  <si>
    <t>В лице (ФИО)</t>
  </si>
  <si>
    <t>Действующего на основании</t>
  </si>
  <si>
    <t>Реквизиты организации</t>
  </si>
  <si>
    <t>Трафарет для стороны Top</t>
  </si>
  <si>
    <t>Трафарет на алюминиевой раме →</t>
  </si>
  <si>
    <t>Толщина трафарета →</t>
  </si>
  <si>
    <t>Толщина трафарета</t>
  </si>
  <si>
    <t>0,075мм</t>
  </si>
  <si>
    <t>0,100мм</t>
  </si>
  <si>
    <t>0,110мм</t>
  </si>
  <si>
    <t>0,120мм</t>
  </si>
  <si>
    <t>0,127мм</t>
  </si>
  <si>
    <t>0,150мм</t>
  </si>
  <si>
    <t>Необходимость трафарета →</t>
  </si>
  <si>
    <t>0,080мм</t>
  </si>
  <si>
    <t>0,180мм</t>
  </si>
  <si>
    <t>0,200мм</t>
  </si>
  <si>
    <t>0,300мм</t>
  </si>
  <si>
    <t>0,400мм</t>
  </si>
  <si>
    <t>0,500мм</t>
  </si>
  <si>
    <t>0,800мм</t>
  </si>
  <si>
    <t>1,000мм</t>
  </si>
  <si>
    <t>Трафарет для стороны Bottom</t>
  </si>
  <si>
    <t>Назначение конечного изделия</t>
  </si>
  <si>
    <t>Монтаж</t>
  </si>
  <si>
    <t>Тип пайки</t>
  </si>
  <si>
    <t>Желаемый вид поставки плат в сборе</t>
  </si>
  <si>
    <t>Свинцовая</t>
  </si>
  <si>
    <t>Бессвинцовая</t>
  </si>
  <si>
    <t>Поставка</t>
  </si>
  <si>
    <t>В заготовке</t>
  </si>
  <si>
    <t>Необходимо приложить чертеж с указанием габаритов трафарета, размеров рабочего поля и системы натяжения трафарета.</t>
  </si>
  <si>
    <t>Необходимо приложить чертеж с указанием габаритов трафарета на алюминиевой раме, размеров рабочего поля.</t>
  </si>
  <si>
    <t>Срок изготовления</t>
  </si>
  <si>
    <t>Срок</t>
  </si>
  <si>
    <t>18-25 раб. дней (стандартный)</t>
  </si>
  <si>
    <t>50-60 раб. дней (ЖД доставка)</t>
  </si>
  <si>
    <t>При наличии собранного груза.</t>
  </si>
  <si>
    <t>Струйная отмывка узла</t>
  </si>
  <si>
    <t>Дополнительные требования</t>
  </si>
  <si>
    <t>Для оценки и последующего монтажа необходимы сборочный чертёж и спецификация компонентов (включая неустанавливаемые).</t>
  </si>
  <si>
    <t xml:space="preserve">Если присутствуют компоненты, чувствительные к процессу отмывки, просим их указать. </t>
  </si>
  <si>
    <t>В случае частичной закупки просим указать это в дополнительных требованиях.</t>
  </si>
  <si>
    <t>Gerber</t>
  </si>
  <si>
    <t>Финальная толщина меди на внешних слоях, мкм</t>
  </si>
  <si>
    <t>Финальная толщина печатной платы, мм</t>
  </si>
  <si>
    <t>Финальная толщина меди на внутренних слоях, мкм</t>
  </si>
  <si>
    <t>Ускоренный (по согласованию с фабрикой)</t>
  </si>
  <si>
    <t>Монтаж п/п на производстве
ООО "НАНОТЕХ"</t>
  </si>
  <si>
    <t>Закупка компонентов силами
ООО "НАНОТЕХ"</t>
  </si>
  <si>
    <t>Основное финишное с гальваникой</t>
  </si>
  <si>
    <t>Гальванические покрытия (HardGold и Gold Fingers) не сочетаются с покрытиями HAL и LF HAL. Необходимо выбрать иное основное финишное покрытие.</t>
  </si>
  <si>
    <t>Для повторных заказов без изменений высылка файлов проекта не требуется.</t>
  </si>
  <si>
    <t>Просим учитывать, что с увеличением толщины меди, увеличиваются и требования к минимальным зазорам между элементами топологии.</t>
  </si>
  <si>
    <t>Ознакомиться с нашими техническими возможностями можно пройдя по ссылке:</t>
  </si>
  <si>
    <t>FR4 (стандарт)</t>
  </si>
  <si>
    <t>35 (стандарт)</t>
  </si>
  <si>
    <t>HAL/HASL (стандарт)</t>
  </si>
  <si>
    <t>Зеленая (стандарт)</t>
  </si>
  <si>
    <t>1,6 (стандарт)</t>
  </si>
  <si>
    <t>Толщина меди внеш.</t>
  </si>
  <si>
    <t>Толщина меди внутр.</t>
  </si>
  <si>
    <t>Различная</t>
  </si>
  <si>
    <t>По отдельности (стандарт)</t>
  </si>
  <si>
    <r>
      <t xml:space="preserve">Трафарет для нанесения паяльной пасты
</t>
    </r>
    <r>
      <rPr>
        <b/>
        <sz val="10"/>
        <color theme="1"/>
        <rFont val="Times New Roman"/>
        <family val="1"/>
        <charset val="204"/>
      </rPr>
      <t>(Заполнение не требуется если предполагается монтаж п/п на производстве ООО "НАНОТЕХ")</t>
    </r>
  </si>
  <si>
    <t>https://nanotech.by/teh-standart/</t>
  </si>
  <si>
    <t>Белая (стандарт)</t>
  </si>
  <si>
    <t>Цветом обозначены ячейки с выпадающим списком для выбора параметров.</t>
  </si>
  <si>
    <t>Ознакомиться с нашими техническими возможностями можно по ссылке: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</si>
</sst>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0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4" fillId="3" borderId="1" xfId="0" applyFont="1" applyFill="1" applyBorder="1" applyAlignment="1" applyProtection="1">
      <alignment wrapText="1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wrapText="1"/>
      <protection hidden="1"/>
    </xf>
    <xf numFmtId="0" fontId="3" fillId="3" borderId="0" xfId="0" applyFont="1" applyFill="1" applyAlignment="1" applyProtection="1">
      <alignment horizontal="center"/>
      <protection locked="0" hidden="1"/>
    </xf>
    <xf numFmtId="0" fontId="5" fillId="3" borderId="0" xfId="0" applyFont="1" applyFill="1" applyAlignment="1" applyProtection="1">
      <alignment horizontal="center"/>
      <protection locked="0" hidden="1"/>
    </xf>
    <xf numFmtId="0" fontId="6" fillId="3" borderId="0" xfId="0" applyFont="1" applyFill="1" applyAlignment="1" applyProtection="1">
      <alignment horizontal="center"/>
      <protection locked="0" hidden="1"/>
    </xf>
    <xf numFmtId="0" fontId="5" fillId="3" borderId="4" xfId="0" applyFont="1" applyFill="1" applyBorder="1" applyAlignment="1" applyProtection="1">
      <alignment horizontal="center"/>
      <protection locked="0" hidden="1"/>
    </xf>
    <xf numFmtId="0" fontId="6" fillId="3" borderId="4" xfId="0" applyFont="1" applyFill="1" applyBorder="1" applyAlignment="1" applyProtection="1">
      <alignment horizontal="center" vertical="center"/>
      <protection locked="0" hidden="1"/>
    </xf>
    <xf numFmtId="0" fontId="6" fillId="3" borderId="0" xfId="0" applyFont="1" applyFill="1" applyAlignment="1" applyProtection="1">
      <alignment horizontal="center" vertical="center"/>
      <protection locked="0" hidden="1"/>
    </xf>
    <xf numFmtId="0" fontId="5" fillId="3" borderId="0" xfId="0" applyFont="1" applyFill="1" applyAlignment="1" applyProtection="1">
      <alignment horizontal="center" wrapText="1"/>
      <protection locked="0" hidden="1"/>
    </xf>
    <xf numFmtId="0" fontId="3" fillId="3" borderId="0" xfId="0" applyFont="1" applyFill="1" applyAlignment="1" applyProtection="1">
      <alignment horizontal="center" wrapText="1"/>
      <protection hidden="1"/>
    </xf>
    <xf numFmtId="0" fontId="0" fillId="3" borderId="5" xfId="0" applyFill="1" applyBorder="1"/>
    <xf numFmtId="0" fontId="0" fillId="3" borderId="4" xfId="0" applyFill="1" applyBorder="1"/>
    <xf numFmtId="0" fontId="4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horizontal="left" vertical="center" wrapText="1"/>
      <protection hidden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9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FFAFB5"/>
        </patternFill>
      </fill>
    </dxf>
    <dxf>
      <font>
        <color theme="1"/>
      </font>
      <fill>
        <patternFill>
          <bgColor rgb="FFFFAFB5"/>
        </patternFill>
      </fill>
    </dxf>
    <dxf>
      <font>
        <color theme="1"/>
      </font>
      <fill>
        <patternFill>
          <bgColor rgb="FFFFAFB5"/>
        </patternFill>
      </fill>
    </dxf>
    <dxf>
      <font>
        <color theme="1"/>
      </font>
      <fill>
        <patternFill>
          <bgColor rgb="FFFFAFB5"/>
        </patternFill>
      </fill>
    </dxf>
    <dxf>
      <font>
        <color theme="1"/>
      </font>
      <fill>
        <patternFill>
          <bgColor rgb="FFFFAFB5"/>
        </patternFill>
      </fill>
    </dxf>
    <dxf>
      <font>
        <color theme="1"/>
      </font>
      <fill>
        <patternFill>
          <bgColor rgb="FFFFAFB5"/>
        </patternFill>
      </fill>
    </dxf>
    <dxf>
      <font>
        <color theme="1"/>
      </font>
      <fill>
        <patternFill>
          <bgColor rgb="FFFFAFB5"/>
        </patternFill>
      </fill>
    </dxf>
    <dxf>
      <font>
        <color theme="1"/>
      </font>
      <fill>
        <patternFill>
          <bgColor rgb="FFFFAFB5"/>
        </patternFill>
      </fill>
    </dxf>
    <dxf>
      <font>
        <color theme="1"/>
      </font>
      <fill>
        <patternFill>
          <bgColor rgb="FFFFAFB5"/>
        </patternFill>
      </fill>
    </dxf>
    <dxf>
      <font>
        <color theme="1"/>
      </font>
      <fill>
        <patternFill>
          <bgColor rgb="FFFFAFB5"/>
        </patternFill>
      </fill>
    </dxf>
    <dxf>
      <font>
        <color theme="1"/>
      </font>
      <fill>
        <patternFill>
          <bgColor rgb="FFFFAFB5"/>
        </patternFill>
      </fill>
    </dxf>
    <dxf>
      <font>
        <color theme="1"/>
      </font>
      <fill>
        <patternFill>
          <bgColor rgb="FFFFAFB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AFB5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nanotech.by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</xdr:colOff>
      <xdr:row>1</xdr:row>
      <xdr:rowOff>0</xdr:rowOff>
    </xdr:from>
    <xdr:to>
      <xdr:col>0</xdr:col>
      <xdr:colOff>372716</xdr:colOff>
      <xdr:row>11</xdr:row>
      <xdr:rowOff>15857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F498455-4F42-4111-AB6F-8EA35AFA6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641549" y="840331"/>
          <a:ext cx="1688944" cy="339586"/>
        </a:xfrm>
        <a:prstGeom prst="rect">
          <a:avLst/>
        </a:prstGeom>
      </xdr:spPr>
    </xdr:pic>
    <xdr:clientData/>
  </xdr:twoCellAnchor>
  <xdr:twoCellAnchor editAs="oneCell">
    <xdr:from>
      <xdr:col>13</xdr:col>
      <xdr:colOff>49696</xdr:colOff>
      <xdr:row>3</xdr:row>
      <xdr:rowOff>0</xdr:rowOff>
    </xdr:from>
    <xdr:to>
      <xdr:col>14</xdr:col>
      <xdr:colOff>37700</xdr:colOff>
      <xdr:row>6</xdr:row>
      <xdr:rowOff>91108</xdr:rowOff>
    </xdr:to>
    <xdr:pic>
      <xdr:nvPicPr>
        <xdr:cNvPr id="14" name="Рисунок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94DE96-AB13-498D-A3B9-04E20BE7BE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455"/>
        <a:stretch/>
      </xdr:blipFill>
      <xdr:spPr>
        <a:xfrm>
          <a:off x="11024153" y="505239"/>
          <a:ext cx="600918" cy="588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nanotech.by/teh-stand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CFAC2-CE62-4906-AF69-9FAEBC8F1D1F}">
  <dimension ref="B1:Q66"/>
  <sheetViews>
    <sheetView tabSelected="1" zoomScale="115" zoomScaleNormal="115" workbookViewId="0">
      <selection activeCell="C3" sqref="C3:D3"/>
    </sheetView>
  </sheetViews>
  <sheetFormatPr defaultRowHeight="12.75" x14ac:dyDescent="0.2"/>
  <cols>
    <col min="1" max="1" width="5.85546875" style="9" customWidth="1"/>
    <col min="2" max="2" width="32.140625" style="14" customWidth="1"/>
    <col min="3" max="3" width="41.140625" style="8" customWidth="1"/>
    <col min="4" max="4" width="15.42578125" style="8" customWidth="1"/>
    <col min="5" max="5" width="5.7109375" style="8" customWidth="1"/>
    <col min="6" max="6" width="2.5703125" style="9" hidden="1" customWidth="1"/>
    <col min="7" max="12" width="9.140625" style="9"/>
    <col min="13" max="13" width="5.7109375" style="9" customWidth="1"/>
    <col min="14" max="16384" width="9.140625" style="9"/>
  </cols>
  <sheetData>
    <row r="1" spans="2:16" x14ac:dyDescent="0.2">
      <c r="B1" s="46" t="s">
        <v>161</v>
      </c>
      <c r="C1" s="46"/>
      <c r="D1" s="46"/>
      <c r="E1" s="20"/>
    </row>
    <row r="2" spans="2:16" ht="13.5" customHeight="1" x14ac:dyDescent="0.25">
      <c r="B2" s="39" t="s">
        <v>0</v>
      </c>
      <c r="C2" s="39"/>
      <c r="D2" s="39"/>
      <c r="E2" s="21"/>
      <c r="F2" s="10"/>
      <c r="G2" s="39" t="s">
        <v>96</v>
      </c>
      <c r="H2" s="39"/>
      <c r="I2" s="39"/>
      <c r="J2" s="39"/>
      <c r="K2" s="39"/>
      <c r="L2" s="39"/>
      <c r="M2" s="10"/>
      <c r="N2" s="28"/>
      <c r="O2" s="51" t="s">
        <v>162</v>
      </c>
      <c r="P2" s="52"/>
    </row>
    <row r="3" spans="2:16" ht="12.75" customHeight="1" x14ac:dyDescent="0.25">
      <c r="B3" s="11" t="s">
        <v>1</v>
      </c>
      <c r="C3" s="34"/>
      <c r="D3" s="34"/>
      <c r="E3" s="22"/>
      <c r="F3" s="10"/>
      <c r="G3" s="40" t="s">
        <v>87</v>
      </c>
      <c r="H3" s="40"/>
      <c r="I3" s="40"/>
      <c r="J3" s="34"/>
      <c r="K3" s="34"/>
      <c r="L3" s="34"/>
      <c r="M3" s="10"/>
      <c r="N3" s="29"/>
      <c r="O3" s="53"/>
      <c r="P3" s="54"/>
    </row>
    <row r="4" spans="2:16" ht="12.75" customHeight="1" x14ac:dyDescent="0.25">
      <c r="B4" s="11" t="s">
        <v>2</v>
      </c>
      <c r="C4" s="34"/>
      <c r="D4" s="34"/>
      <c r="E4" s="22"/>
      <c r="F4" s="10"/>
      <c r="G4" s="40" t="s">
        <v>88</v>
      </c>
      <c r="H4" s="40"/>
      <c r="I4" s="40"/>
      <c r="J4" s="34"/>
      <c r="K4" s="34"/>
      <c r="L4" s="34"/>
      <c r="M4" s="10"/>
      <c r="N4" s="29"/>
      <c r="O4" s="53"/>
      <c r="P4" s="54"/>
    </row>
    <row r="5" spans="2:16" ht="12.75" customHeight="1" x14ac:dyDescent="0.25">
      <c r="B5" s="11" t="s">
        <v>3</v>
      </c>
      <c r="C5" s="34"/>
      <c r="D5" s="34"/>
      <c r="E5" s="22"/>
      <c r="F5" s="10"/>
      <c r="G5" s="40" t="s">
        <v>89</v>
      </c>
      <c r="H5" s="40"/>
      <c r="I5" s="40"/>
      <c r="J5" s="34"/>
      <c r="K5" s="34"/>
      <c r="L5" s="34"/>
      <c r="M5" s="10"/>
      <c r="N5" s="29"/>
      <c r="O5" s="53"/>
      <c r="P5" s="54"/>
    </row>
    <row r="6" spans="2:16" ht="12.75" customHeight="1" x14ac:dyDescent="0.2">
      <c r="B6" s="11" t="s">
        <v>4</v>
      </c>
      <c r="C6" s="34"/>
      <c r="D6" s="34"/>
      <c r="E6" s="22"/>
      <c r="F6" s="10"/>
      <c r="G6" s="40" t="s">
        <v>90</v>
      </c>
      <c r="H6" s="40"/>
      <c r="I6" s="40"/>
      <c r="J6" s="34"/>
      <c r="K6" s="34"/>
      <c r="L6" s="34"/>
      <c r="M6" s="10"/>
      <c r="N6" s="50"/>
      <c r="O6" s="53"/>
      <c r="P6" s="54"/>
    </row>
    <row r="7" spans="2:16" ht="12.75" customHeight="1" x14ac:dyDescent="0.2">
      <c r="B7" s="11" t="s">
        <v>5</v>
      </c>
      <c r="C7" s="34"/>
      <c r="D7" s="34"/>
      <c r="E7" s="22"/>
      <c r="F7" s="10"/>
      <c r="G7" s="40" t="s">
        <v>91</v>
      </c>
      <c r="H7" s="40"/>
      <c r="I7" s="40"/>
      <c r="J7" s="34"/>
      <c r="K7" s="34"/>
      <c r="L7" s="34"/>
      <c r="M7" s="10"/>
      <c r="N7" s="50"/>
      <c r="O7" s="53"/>
      <c r="P7" s="54"/>
    </row>
    <row r="8" spans="2:16" ht="12.75" customHeight="1" x14ac:dyDescent="0.2">
      <c r="B8" s="11" t="s">
        <v>6</v>
      </c>
      <c r="C8" s="34"/>
      <c r="D8" s="34"/>
      <c r="E8" s="22"/>
      <c r="F8" s="10"/>
      <c r="G8" s="40" t="s">
        <v>92</v>
      </c>
      <c r="H8" s="40"/>
      <c r="I8" s="40"/>
      <c r="J8" s="34"/>
      <c r="K8" s="34"/>
      <c r="L8" s="34"/>
      <c r="M8" s="10"/>
      <c r="N8" s="50"/>
      <c r="O8" s="53"/>
      <c r="P8" s="54"/>
    </row>
    <row r="9" spans="2:16" ht="12.75" customHeight="1" x14ac:dyDescent="0.2">
      <c r="B9" s="13" t="s">
        <v>7</v>
      </c>
      <c r="C9" s="34"/>
      <c r="D9" s="34"/>
      <c r="E9" s="22"/>
      <c r="F9" s="10"/>
      <c r="G9" s="40" t="s">
        <v>93</v>
      </c>
      <c r="H9" s="40"/>
      <c r="I9" s="40"/>
      <c r="J9" s="34"/>
      <c r="K9" s="34"/>
      <c r="L9" s="34"/>
      <c r="M9" s="10"/>
      <c r="N9" s="55" t="s">
        <v>159</v>
      </c>
      <c r="O9" s="56"/>
      <c r="P9" s="57"/>
    </row>
    <row r="10" spans="2:16" ht="13.5" customHeight="1" x14ac:dyDescent="0.25">
      <c r="B10" s="39" t="s">
        <v>8</v>
      </c>
      <c r="C10" s="39"/>
      <c r="D10" s="39"/>
      <c r="E10" s="21"/>
      <c r="F10" s="10"/>
      <c r="G10" s="40" t="s">
        <v>94</v>
      </c>
      <c r="H10" s="40"/>
      <c r="I10" s="40"/>
      <c r="J10" s="34"/>
      <c r="K10" s="34"/>
      <c r="L10" s="34"/>
      <c r="M10" s="10"/>
      <c r="N10" s="55"/>
      <c r="O10" s="56"/>
      <c r="P10" s="57"/>
    </row>
    <row r="11" spans="2:16" ht="12.75" customHeight="1" x14ac:dyDescent="0.2">
      <c r="B11" s="11" t="s">
        <v>9</v>
      </c>
      <c r="C11" s="34"/>
      <c r="D11" s="34"/>
      <c r="E11" s="22"/>
      <c r="F11" s="10"/>
      <c r="G11" s="40" t="s">
        <v>95</v>
      </c>
      <c r="H11" s="40"/>
      <c r="I11" s="40"/>
      <c r="J11" s="34"/>
      <c r="K11" s="34"/>
      <c r="L11" s="34"/>
      <c r="M11" s="10"/>
      <c r="N11" s="58"/>
      <c r="O11" s="59"/>
      <c r="P11" s="60"/>
    </row>
    <row r="12" spans="2:16" x14ac:dyDescent="0.2">
      <c r="B12" s="11" t="s">
        <v>10</v>
      </c>
      <c r="C12" s="34"/>
      <c r="D12" s="34"/>
      <c r="E12" s="2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6" x14ac:dyDescent="0.2">
      <c r="B13" s="11" t="s">
        <v>11</v>
      </c>
      <c r="C13" s="47"/>
      <c r="D13" s="47"/>
      <c r="E13" s="22"/>
      <c r="F13" s="41" t="str">
        <f>IF(C13="Повторный","   Для повторных заказов без изменений высылка файлов проекта не требуется.","-")</f>
        <v>-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2:16" x14ac:dyDescent="0.2">
      <c r="B14" s="11" t="s">
        <v>15</v>
      </c>
      <c r="C14" s="34"/>
      <c r="D14" s="34"/>
      <c r="E14" s="2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2:16" x14ac:dyDescent="0.2">
      <c r="B15" s="11" t="s">
        <v>127</v>
      </c>
      <c r="C15" s="48"/>
      <c r="D15" s="49"/>
      <c r="E15" s="22"/>
      <c r="F15" s="41" t="str">
        <f>IF(C15="50-60 раб. дней (ЖД доставка)","   При наличии собранного груза.","-")</f>
        <v>-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2:16" x14ac:dyDescent="0.2">
      <c r="B16" s="13" t="s">
        <v>117</v>
      </c>
      <c r="C16" s="34"/>
      <c r="D16" s="34"/>
      <c r="E16" s="2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7" ht="13.5" x14ac:dyDescent="0.25">
      <c r="B17" s="39" t="s">
        <v>16</v>
      </c>
      <c r="C17" s="39"/>
      <c r="D17" s="39"/>
      <c r="E17" s="23"/>
      <c r="F17" s="37" t="str">
        <f>IF(C18="PCAD 4.5/PCAD 8.5","ВНИМАНИЕ! Для проектов в PCAD 4.5 или PCAD 8.5, к заказу необходимо приложить текстовый файл с таблицей объединения слоев при выводе фотошаблонов и таблицей отверстий/контактных площадок, а также указанием системы исчисления проекта (дюймы/псевдодюймы).","-")</f>
        <v>-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2:17" x14ac:dyDescent="0.2">
      <c r="B18" s="11" t="s">
        <v>17</v>
      </c>
      <c r="C18" s="32"/>
      <c r="D18" s="32"/>
      <c r="E18" s="24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14"/>
    </row>
    <row r="19" spans="2:17" x14ac:dyDescent="0.2">
      <c r="B19" s="11" t="s">
        <v>29</v>
      </c>
      <c r="C19" s="42"/>
      <c r="D19" s="42"/>
      <c r="E19" s="24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14"/>
    </row>
    <row r="20" spans="2:17" x14ac:dyDescent="0.2">
      <c r="B20" s="33" t="s">
        <v>30</v>
      </c>
      <c r="C20" s="43"/>
      <c r="D20" s="44"/>
      <c r="E20" s="25"/>
      <c r="F20" s="37" t="str">
        <f>IF(OR(C20=0,C20=1,C20=2),"-","Желательно приложить чертеж со структурой платы (Stack-Up), либо будет использована одна из наших стандартных структур, исходя из требуемой конечной толщины платы.")</f>
        <v>-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2:17" x14ac:dyDescent="0.2">
      <c r="B21" s="33"/>
      <c r="C21" s="15" t="str">
        <f>IF(C20="Иное","Пожалуйста, укажите количество слоёв  →","-")</f>
        <v>-</v>
      </c>
      <c r="D21" s="7"/>
      <c r="E21" s="2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2:17" x14ac:dyDescent="0.2">
      <c r="B22" s="30" t="s">
        <v>32</v>
      </c>
      <c r="C22" s="35"/>
      <c r="D22" s="36"/>
      <c r="E22" s="2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2:17" x14ac:dyDescent="0.2">
      <c r="B23" s="31"/>
      <c r="C23" s="15" t="str">
        <f>IF(C22="Иной","Пожалуйста, укажите наименование материала  →","-")</f>
        <v>-</v>
      </c>
      <c r="D23" s="7"/>
      <c r="E23" s="2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2:17" x14ac:dyDescent="0.2">
      <c r="B24" s="30" t="s">
        <v>139</v>
      </c>
      <c r="C24" s="32"/>
      <c r="D24" s="32"/>
      <c r="E24" s="2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2:17" x14ac:dyDescent="0.2">
      <c r="B25" s="31"/>
      <c r="C25" s="15" t="str">
        <f>IF(C24="Иная","Пожалуйста, укажите финальную толщину  →","-")</f>
        <v>-</v>
      </c>
      <c r="D25" s="7"/>
      <c r="E25" s="2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2:17" ht="25.5" x14ac:dyDescent="0.2">
      <c r="B26" s="11" t="s">
        <v>138</v>
      </c>
      <c r="C26" s="32"/>
      <c r="D26" s="32"/>
      <c r="E26" s="25"/>
      <c r="F26" s="37" t="str">
        <f>IF(AND(C26&lt;&gt;0,C27="Различная"),"Просим учитывать, что с увеличением толщины меди, увеличиваются и требования к минимальным зазорам между элементами топологии. Просим указать толщины меди для каждого внутреннего слоя.",IF(OR(C27=50,C26=50,C27=70,C26=70,C27=105,C26=105,C27=140,C26=140,C27=175,C26=175,C27=210,C26=210),"Просим учитывать, что с увеличением толщины меди, увеличиваются и требования к минимальным зазорам между элементами топологии.","-"))</f>
        <v>-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2:17" ht="25.5" x14ac:dyDescent="0.2">
      <c r="B27" s="11" t="s">
        <v>140</v>
      </c>
      <c r="C27" s="32"/>
      <c r="D27" s="32"/>
      <c r="E27" s="2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2:17" x14ac:dyDescent="0.2">
      <c r="B28" s="11" t="s">
        <v>42</v>
      </c>
      <c r="C28" s="32"/>
      <c r="D28" s="32"/>
      <c r="E28" s="2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2:17" x14ac:dyDescent="0.2">
      <c r="B29" s="30" t="s">
        <v>43</v>
      </c>
      <c r="C29" s="32"/>
      <c r="D29" s="32"/>
      <c r="E29" s="2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2:17" x14ac:dyDescent="0.2">
      <c r="B30" s="31"/>
      <c r="C30" s="15" t="str">
        <f>IF(C29="Иной","Пожалуйста, укажите цвет маски  →","-")</f>
        <v>-</v>
      </c>
      <c r="D30" s="7"/>
      <c r="E30" s="2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2:17" ht="25.5" x14ac:dyDescent="0.2">
      <c r="B31" s="11" t="s">
        <v>44</v>
      </c>
      <c r="C31" s="32"/>
      <c r="D31" s="32"/>
      <c r="E31" s="2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2:17" x14ac:dyDescent="0.2">
      <c r="B32" s="11" t="s">
        <v>56</v>
      </c>
      <c r="C32" s="35"/>
      <c r="D32" s="36"/>
      <c r="E32" s="2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x14ac:dyDescent="0.2">
      <c r="B33" s="30" t="s">
        <v>60</v>
      </c>
      <c r="C33" s="32"/>
      <c r="D33" s="32"/>
      <c r="E33" s="2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2:16" x14ac:dyDescent="0.2">
      <c r="B34" s="31"/>
      <c r="C34" s="15" t="str">
        <f>IF(C33="Иной","Пожалуйста, укажите цвет маркировки  →","-")</f>
        <v>-</v>
      </c>
      <c r="D34" s="7"/>
      <c r="E34" s="2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5" customHeight="1" x14ac:dyDescent="0.2">
      <c r="B35" s="11" t="s">
        <v>63</v>
      </c>
      <c r="C35" s="32"/>
      <c r="D35" s="32"/>
      <c r="E35" s="25"/>
      <c r="F35" s="37" t="str">
        <f>IF(AND(OR(C35="HAL Lead Free",C35="HAL/HASL (стандарт)"),OR(C36="HardGold",C36="Gold Fingers (ламели)")),"Гальванические покрытия HardGold и Gold Fingers не сочетаются с покрытиями HAL и LF HAL. Необходимо выбрать иное основное финишное покрытие.","-")</f>
        <v>-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2:16" ht="25.5" customHeight="1" x14ac:dyDescent="0.2">
      <c r="B36" s="11" t="s">
        <v>64</v>
      </c>
      <c r="C36" s="32"/>
      <c r="D36" s="32"/>
      <c r="E36" s="25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x14ac:dyDescent="0.2">
      <c r="B37" s="11" t="s">
        <v>76</v>
      </c>
      <c r="C37" s="35"/>
      <c r="D37" s="36"/>
      <c r="E37" s="2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2:16" ht="25.5" x14ac:dyDescent="0.2">
      <c r="B38" s="11" t="s">
        <v>81</v>
      </c>
      <c r="C38" s="35"/>
      <c r="D38" s="36"/>
      <c r="E38" s="25"/>
      <c r="F38" s="37" t="str">
        <f>IF(C38="Да","Просим в разделе дополнительной информации указать количество типов отверстий и задействованные слои.","-")</f>
        <v>-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25.5" customHeight="1" x14ac:dyDescent="0.2">
      <c r="B39" s="11" t="s">
        <v>82</v>
      </c>
      <c r="C39" s="35"/>
      <c r="D39" s="36"/>
      <c r="E39" s="25"/>
      <c r="F39" s="45" t="str">
        <f>IF(C39="Да","Необходимо приложить файл с указанием цепей и контролируемыми значениями импеданса.","-")</f>
        <v>-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2:16" ht="50.25" customHeight="1" x14ac:dyDescent="0.2">
      <c r="B40" s="13" t="s">
        <v>133</v>
      </c>
      <c r="C40" s="34"/>
      <c r="D40" s="34"/>
      <c r="E40" s="2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2:16" ht="13.5" x14ac:dyDescent="0.25">
      <c r="B41" s="38" t="s">
        <v>118</v>
      </c>
      <c r="C41" s="38"/>
      <c r="D41" s="38"/>
      <c r="E41" s="26"/>
    </row>
    <row r="42" spans="2:16" ht="25.5" x14ac:dyDescent="0.2">
      <c r="B42" s="11" t="s">
        <v>142</v>
      </c>
      <c r="C42" s="32"/>
      <c r="D42" s="32"/>
      <c r="E42" s="24"/>
      <c r="F42" s="37" t="str">
        <f>IF(C42="Да","Для оценки и последующего монтажа необходимы сборочный чертёж и спецификация компонентов (включая неустанавливаемые).","-")</f>
        <v>-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2:16" x14ac:dyDescent="0.2">
      <c r="B43" s="11" t="s">
        <v>119</v>
      </c>
      <c r="C43" s="32"/>
      <c r="D43" s="32"/>
      <c r="E43" s="25"/>
    </row>
    <row r="44" spans="2:16" ht="25.5" x14ac:dyDescent="0.2">
      <c r="B44" s="11" t="s">
        <v>120</v>
      </c>
      <c r="C44" s="32"/>
      <c r="D44" s="32"/>
      <c r="E44" s="25"/>
    </row>
    <row r="45" spans="2:16" x14ac:dyDescent="0.2">
      <c r="B45" s="11" t="s">
        <v>132</v>
      </c>
      <c r="C45" s="32"/>
      <c r="D45" s="32"/>
      <c r="E45" s="24"/>
      <c r="F45" s="37" t="str">
        <f>IF(C45="Да","Если присутствуют компоненты, чувствительные к процессу отмывки, просим их указать.","-")</f>
        <v>-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2:16" ht="25.5" x14ac:dyDescent="0.2">
      <c r="B46" s="11" t="s">
        <v>143</v>
      </c>
      <c r="C46" s="35"/>
      <c r="D46" s="36"/>
      <c r="E46" s="25"/>
      <c r="F46" s="37" t="str">
        <f>IF(C46="Да","В случае частичной закупки просим указать это в дополнительных требованиях.","-")</f>
        <v>-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2:16" ht="50.25" customHeight="1" x14ac:dyDescent="0.2">
      <c r="B47" s="13" t="s">
        <v>133</v>
      </c>
      <c r="C47" s="34"/>
      <c r="D47" s="34"/>
      <c r="E47" s="22"/>
    </row>
    <row r="48" spans="2:16" ht="25.5" customHeight="1" x14ac:dyDescent="0.25">
      <c r="B48" s="38" t="s">
        <v>158</v>
      </c>
      <c r="C48" s="38"/>
      <c r="D48" s="38"/>
      <c r="E48" s="26"/>
    </row>
    <row r="49" spans="2:16" x14ac:dyDescent="0.2">
      <c r="B49" s="33" t="s">
        <v>97</v>
      </c>
      <c r="C49" s="17" t="s">
        <v>107</v>
      </c>
      <c r="D49" s="6"/>
      <c r="E49" s="24"/>
      <c r="F49" s="37" t="str">
        <f>IF(AND(D49="Да",D50="Да"),"Необходимо приложить чертеж с указанием габаритов трафарета на алюминиевой раме, размеров рабочего поля.",(IF(AND(D49="Да",D50&lt;&gt;"Да"),"Необходимо приложить чертеж с указанием габаритов трафарета, размеров рабочего поля и системы натяжения трафарета.","-")))</f>
        <v>-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2:16" x14ac:dyDescent="0.2">
      <c r="B50" s="33"/>
      <c r="C50" s="18" t="s">
        <v>98</v>
      </c>
      <c r="D50" s="6"/>
      <c r="E50" s="24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2:16" x14ac:dyDescent="0.2">
      <c r="B51" s="33"/>
      <c r="C51" s="18" t="s">
        <v>99</v>
      </c>
      <c r="D51" s="6"/>
      <c r="E51" s="24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2:16" x14ac:dyDescent="0.2">
      <c r="B52" s="33" t="s">
        <v>116</v>
      </c>
      <c r="C52" s="17" t="s">
        <v>107</v>
      </c>
      <c r="D52" s="6"/>
      <c r="E52" s="24"/>
      <c r="F52" s="37" t="str">
        <f>IF(AND(D52="Да",D53="Да"),"Необходимо приложить чертеж с указанием габаритов трафарета на алюминиевой раме, размеров рабочего поля.",(IF(AND(D52="Да",D53&lt;&gt;"Да"),"Необходимо приложить чертеж с указанием габаритов трафарета, размеров рабочего поля и системы натяжения трафарета.","-")))</f>
        <v>-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2:16" x14ac:dyDescent="0.2">
      <c r="B53" s="33"/>
      <c r="C53" s="18" t="s">
        <v>98</v>
      </c>
      <c r="D53" s="6"/>
      <c r="E53" s="24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2:16" x14ac:dyDescent="0.2">
      <c r="B54" s="33"/>
      <c r="C54" s="18" t="s">
        <v>99</v>
      </c>
      <c r="D54" s="6"/>
      <c r="E54" s="24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2:16" x14ac:dyDescent="0.2">
      <c r="B55" s="19"/>
      <c r="C55" s="12"/>
      <c r="D55" s="12"/>
      <c r="E55" s="12"/>
    </row>
    <row r="56" spans="2:16" x14ac:dyDescent="0.2">
      <c r="B56" s="19"/>
      <c r="C56" s="12"/>
      <c r="D56" s="12"/>
      <c r="E56" s="12"/>
    </row>
    <row r="66" spans="3:3" x14ac:dyDescent="0.2">
      <c r="C66" s="27"/>
    </row>
  </sheetData>
  <sheetProtection algorithmName="SHA-512" hashValue="AOtEk7Bu8WtD5u5aF2zmJxmUr5sGh4DggJ1E+T7VyQ+x0TArNLBF0MAQ55mcipmgfGBXhNAxoiT3h4fWYJmPaQ==" saltValue="iCve5WPXNWiHYRNpoE40UQ==" spinCount="100000" sheet="1" formatCells="0" formatColumns="0" formatRows="0" insertColumns="0" insertRows="0" insertHyperlinks="0" deleteColumns="0" deleteRows="0" sort="0" autoFilter="0" pivotTables="0"/>
  <mergeCells count="84">
    <mergeCell ref="O2:P8"/>
    <mergeCell ref="N9:P11"/>
    <mergeCell ref="B1:D1"/>
    <mergeCell ref="F17:P19"/>
    <mergeCell ref="F20:P21"/>
    <mergeCell ref="C12:D12"/>
    <mergeCell ref="C13:D13"/>
    <mergeCell ref="C14:D14"/>
    <mergeCell ref="C16:D16"/>
    <mergeCell ref="B17:D17"/>
    <mergeCell ref="C15:D15"/>
    <mergeCell ref="B2:D2"/>
    <mergeCell ref="C8:D8"/>
    <mergeCell ref="C9:D9"/>
    <mergeCell ref="B10:D10"/>
    <mergeCell ref="C18:D18"/>
    <mergeCell ref="F13:P13"/>
    <mergeCell ref="F39:P39"/>
    <mergeCell ref="C37:D37"/>
    <mergeCell ref="C38:D38"/>
    <mergeCell ref="C39:D39"/>
    <mergeCell ref="C26:D26"/>
    <mergeCell ref="C27:D27"/>
    <mergeCell ref="C28:D28"/>
    <mergeCell ref="C33:D33"/>
    <mergeCell ref="C36:D36"/>
    <mergeCell ref="C29:D29"/>
    <mergeCell ref="C31:D31"/>
    <mergeCell ref="F35:P36"/>
    <mergeCell ref="F38:P38"/>
    <mergeCell ref="F26:P27"/>
    <mergeCell ref="C11:D11"/>
    <mergeCell ref="G3:I3"/>
    <mergeCell ref="G4:I4"/>
    <mergeCell ref="G5:I5"/>
    <mergeCell ref="G6:I6"/>
    <mergeCell ref="G7:I7"/>
    <mergeCell ref="C3:D3"/>
    <mergeCell ref="C4:D4"/>
    <mergeCell ref="C5:D5"/>
    <mergeCell ref="C6:D6"/>
    <mergeCell ref="C7:D7"/>
    <mergeCell ref="F15:P15"/>
    <mergeCell ref="C19:D19"/>
    <mergeCell ref="C20:D20"/>
    <mergeCell ref="G2:L2"/>
    <mergeCell ref="B48:D48"/>
    <mergeCell ref="B49:B51"/>
    <mergeCell ref="J7:L7"/>
    <mergeCell ref="J6:L6"/>
    <mergeCell ref="J5:L5"/>
    <mergeCell ref="J4:L4"/>
    <mergeCell ref="J3:L3"/>
    <mergeCell ref="G8:I8"/>
    <mergeCell ref="G9:I9"/>
    <mergeCell ref="G10:I10"/>
    <mergeCell ref="G11:I11"/>
    <mergeCell ref="J11:L11"/>
    <mergeCell ref="J10:L10"/>
    <mergeCell ref="J9:L9"/>
    <mergeCell ref="J8:L8"/>
    <mergeCell ref="C45:D45"/>
    <mergeCell ref="B52:B54"/>
    <mergeCell ref="F49:P51"/>
    <mergeCell ref="F52:P54"/>
    <mergeCell ref="B41:D41"/>
    <mergeCell ref="C42:D42"/>
    <mergeCell ref="C47:D47"/>
    <mergeCell ref="F42:P42"/>
    <mergeCell ref="F45:P45"/>
    <mergeCell ref="C46:D46"/>
    <mergeCell ref="F46:P46"/>
    <mergeCell ref="C43:D43"/>
    <mergeCell ref="C44:D44"/>
    <mergeCell ref="B24:B25"/>
    <mergeCell ref="C24:D24"/>
    <mergeCell ref="B22:B23"/>
    <mergeCell ref="B20:B21"/>
    <mergeCell ref="C40:D40"/>
    <mergeCell ref="B29:B30"/>
    <mergeCell ref="C32:D32"/>
    <mergeCell ref="B33:B34"/>
    <mergeCell ref="C35:D35"/>
    <mergeCell ref="C22:D22"/>
  </mergeCells>
  <conditionalFormatting sqref="D21:E21">
    <cfRule type="expression" dxfId="23" priority="28">
      <formula>C21="Пожалуйста, укажите количество слоёв  →"</formula>
    </cfRule>
  </conditionalFormatting>
  <conditionalFormatting sqref="D23:E23">
    <cfRule type="expression" dxfId="22" priority="27">
      <formula>C23="Пожалуйста, укажите наименование материала  →"</formula>
    </cfRule>
  </conditionalFormatting>
  <conditionalFormatting sqref="D25:E25">
    <cfRule type="expression" dxfId="21" priority="26">
      <formula>C25="Пожалуйста, укажите финальную толщину  →"</formula>
    </cfRule>
  </conditionalFormatting>
  <conditionalFormatting sqref="D30:E30">
    <cfRule type="expression" dxfId="20" priority="25">
      <formula>C30="Пожалуйста, укажите цвет маски  →"</formula>
    </cfRule>
  </conditionalFormatting>
  <conditionalFormatting sqref="D34:E34">
    <cfRule type="expression" dxfId="19" priority="24">
      <formula>C34="Пожалуйста, укажите цвет маркировки  →"</formula>
    </cfRule>
  </conditionalFormatting>
  <conditionalFormatting sqref="F35">
    <cfRule type="containsText" dxfId="18" priority="9" operator="containsText" text="Гальванические покрытия HardGold и Gold Fingers не сочетаются с покрытиями HAL и LF HAL. Необходимо выбрать иное основное финишное покрытие.">
      <formula>NOT(ISERROR(SEARCH("Гальванические покрытия HardGold и Gold Fingers не сочетаются с покрытиями HAL и LF HAL. Необходимо выбрать иное основное финишное покрытие.",F35)))</formula>
    </cfRule>
  </conditionalFormatting>
  <conditionalFormatting sqref="F13:P13">
    <cfRule type="containsText" dxfId="17" priority="8" operator="containsText" text="Для повторных заказов без изменений высылка файлов проекта не требуется">
      <formula>NOT(ISERROR(SEARCH("Для повторных заказов без изменений высылка файлов проекта не требуется",F13)))</formula>
    </cfRule>
  </conditionalFormatting>
  <conditionalFormatting sqref="F15:P15">
    <cfRule type="containsText" dxfId="16" priority="13" operator="containsText" text="При наличии собранного груза">
      <formula>NOT(ISERROR(SEARCH("При наличии собранного груза",F15)))</formula>
    </cfRule>
  </conditionalFormatting>
  <conditionalFormatting sqref="F17:P19">
    <cfRule type="containsText" dxfId="15" priority="23" operator="containsText" text="ВНИМАНИЕ! Для проектов в PCAD 4.5 или PCAD 8.5, к заказу необходимо приложить текстовый файл с таблицей объединения слоев при выводе фотошаблонов и таблицей отверстий/контактных площадок, а также указанием системы исчисления проекта (дюймы/псевдодюймы)">
      <formula>NOT(ISERROR(SEARCH("ВНИМАНИЕ! Для проектов в PCAD 4.5 или PCAD 8.5, к заказу необходимо приложить текстовый файл с таблицей объединения слоев при выводе фотошаблонов и таблицей отверстий/контактных площадок, а также указанием системы исчисления проекта (дюймы/псевдодюймы)",F17)))</formula>
    </cfRule>
  </conditionalFormatting>
  <conditionalFormatting sqref="F20:P21">
    <cfRule type="containsText" dxfId="14" priority="22" operator="containsText" text="Желательно приложить чертеж со структурой платы (Stack-Up), либо будет использована одна из наших стандартных структур, исходя из требуемой конечной толщины платы.">
      <formula>NOT(ISERROR(SEARCH("Желательно приложить чертеж со структурой платы (Stack-Up), либо будет использована одна из наших стандартных структур, исходя из требуемой конечной толщины платы.",F20)))</formula>
    </cfRule>
  </conditionalFormatting>
  <conditionalFormatting sqref="F26:P27">
    <cfRule type="containsText" dxfId="13" priority="7" operator="containsText" text="Просим учитывать, что с увеличением толщины меди, увеличиваются и требования к минимальным зазорам между элементами топологии">
      <formula>NOT(ISERROR(SEARCH("Просим учитывать, что с увеличением толщины меди, увеличиваются и требования к минимальным зазорам между элементами топологии",F26)))</formula>
    </cfRule>
  </conditionalFormatting>
  <conditionalFormatting sqref="F38:P38">
    <cfRule type="containsText" dxfId="12" priority="16" operator="containsText" text="Просим в разделе дополнительной информации указать количество типов отверстий и задействованные слои.">
      <formula>NOT(ISERROR(SEARCH("Просим в разделе дополнительной информации указать количество типов отверстий и задействованные слои.",F38)))</formula>
    </cfRule>
  </conditionalFormatting>
  <conditionalFormatting sqref="F39:P39">
    <cfRule type="containsText" dxfId="11" priority="15" operator="containsText" text="Необходимо приложить файл с указанием цепей и контролируемыми значениями импеданса.">
      <formula>NOT(ISERROR(SEARCH("Необходимо приложить файл с указанием цепей и контролируемыми значениями импеданса.",F39)))</formula>
    </cfRule>
  </conditionalFormatting>
  <conditionalFormatting sqref="F42:P42">
    <cfRule type="containsText" dxfId="10" priority="12" operator="containsText" text="Для оценки и последующего монтажа необходимы сборочный чертёж и спецификация компонентов (включая неустанавливаемые).">
      <formula>NOT(ISERROR(SEARCH("Для оценки и последующего монтажа необходимы сборочный чертёж и спецификация компонентов (включая неустанавливаемые).",F42)))</formula>
    </cfRule>
  </conditionalFormatting>
  <conditionalFormatting sqref="F45:P45">
    <cfRule type="containsText" dxfId="9" priority="10" operator="containsText" text="Если присутствуют компоненты, чувствительные к процессу отмывки, просим их указать.">
      <formula>NOT(ISERROR(SEARCH("Если присутствуют компоненты, чувствительные к процессу отмывки, просим их указать.",F45)))</formula>
    </cfRule>
  </conditionalFormatting>
  <conditionalFormatting sqref="F46:P46">
    <cfRule type="containsText" dxfId="8" priority="11" operator="containsText" text="В случае частичной закупки просим указать это в дополнительных требованиях.">
      <formula>NOT(ISERROR(SEARCH("В случае частичной закупки просим указать это в дополнительных требованиях.",F46)))</formula>
    </cfRule>
  </conditionalFormatting>
  <conditionalFormatting sqref="F49:P54">
    <cfRule type="containsText" dxfId="7" priority="14" operator="containsText" text="Необходимо приложить чертеж с указанием габаритов">
      <formula>NOT(ISERROR(SEARCH("Необходимо приложить чертеж с указанием габаритов",F49)))</formula>
    </cfRule>
  </conditionalFormatting>
  <conditionalFormatting sqref="C21">
    <cfRule type="containsText" dxfId="4" priority="5" operator="containsText" text="Пожалуйста, укажите количество слоёв  →">
      <formula>NOT(ISERROR(SEARCH("Пожалуйста, укажите количество слоёв  →",C21)))</formula>
    </cfRule>
  </conditionalFormatting>
  <conditionalFormatting sqref="C23">
    <cfRule type="containsText" dxfId="3" priority="4" operator="containsText" text="Пожалуйста, укажите наименование материала  →">
      <formula>NOT(ISERROR(SEARCH("Пожалуйста, укажите наименование материала  →",C23)))</formula>
    </cfRule>
  </conditionalFormatting>
  <conditionalFormatting sqref="C25">
    <cfRule type="containsText" dxfId="2" priority="3" operator="containsText" text="Пожалуйста, укажите финальную толщину  →">
      <formula>NOT(ISERROR(SEARCH("Пожалуйста, укажите финальную толщину  →",C25)))</formula>
    </cfRule>
  </conditionalFormatting>
  <conditionalFormatting sqref="C30">
    <cfRule type="containsText" dxfId="1" priority="2" operator="containsText" text="Пожалуйста, укажите цвет маски  →">
      <formula>NOT(ISERROR(SEARCH("Пожалуйста, укажите цвет маски  →",C30)))</formula>
    </cfRule>
  </conditionalFormatting>
  <conditionalFormatting sqref="C34">
    <cfRule type="containsText" dxfId="0" priority="1" operator="containsText" text="Пожалуйста, укажите цвет маркировки  →">
      <formula>NOT(ISERROR(SEARCH("Пожалуйста, укажите цвет маркировки  →",C34)))</formula>
    </cfRule>
  </conditionalFormatting>
  <hyperlinks>
    <hyperlink ref="N9" r:id="rId1" xr:uid="{C628F28A-79F2-4AB1-9268-1F0ED763F92F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ErrorMessage="1" promptTitle="Выберите из списка" prompt="Выберите из списка" xr:uid="{058D4E84-9B54-4517-BD29-7B704628D3C1}">
          <x14:formula1>
            <xm:f>Лист3!$A$3:$A$4</xm:f>
          </x14:formula1>
          <xm:sqref>C13</xm:sqref>
        </x14:dataValidation>
        <x14:dataValidation type="list" allowBlank="1" showInputMessage="1" showErrorMessage="1" xr:uid="{5D012427-283E-4ECD-AB66-215DC2AC41E4}">
          <x14:formula1>
            <xm:f>Лист3!$C$3:$C$14</xm:f>
          </x14:formula1>
          <xm:sqref>C18</xm:sqref>
        </x14:dataValidation>
        <x14:dataValidation type="list" allowBlank="1" showInputMessage="1" showErrorMessage="1" xr:uid="{31C95294-9FA1-4AA0-B39B-AC041D9DEA68}">
          <x14:formula1>
            <xm:f>Лист3!$E$3:$E$16</xm:f>
          </x14:formula1>
          <xm:sqref>C20</xm:sqref>
        </x14:dataValidation>
        <x14:dataValidation type="list" allowBlank="1" showInputMessage="1" showErrorMessage="1" xr:uid="{7AC2A367-1736-4ED8-94AB-C1B3BB6D0D30}">
          <x14:formula1>
            <xm:f>Лист3!$G$3:$G$11</xm:f>
          </x14:formula1>
          <xm:sqref>C22:D22</xm:sqref>
        </x14:dataValidation>
        <x14:dataValidation type="list" allowBlank="1" showInputMessage="1" showErrorMessage="1" xr:uid="{4D3ABB1A-0821-46CE-BE5A-160508679035}">
          <x14:formula1>
            <xm:f>Лист3!$I$3:$I$12</xm:f>
          </x14:formula1>
          <xm:sqref>C24:D24</xm:sqref>
        </x14:dataValidation>
        <x14:dataValidation type="list" allowBlank="1" showInputMessage="1" showErrorMessage="1" xr:uid="{A91A87CA-4394-436A-9A59-614026C1C837}">
          <x14:formula1>
            <xm:f>Лист3!$K$4:$K$10</xm:f>
          </x14:formula1>
          <xm:sqref>C26:D26</xm:sqref>
        </x14:dataValidation>
        <x14:dataValidation type="list" allowBlank="1" showInputMessage="1" showErrorMessage="1" xr:uid="{111DACB1-E8A0-4A23-BE1D-5300423F617D}">
          <x14:formula1>
            <xm:f>Лист3!$L$3:$L$9</xm:f>
          </x14:formula1>
          <xm:sqref>C27:D27</xm:sqref>
        </x14:dataValidation>
        <x14:dataValidation type="list" allowBlank="1" showInputMessage="1" showErrorMessage="1" xr:uid="{93A488E5-CDFB-4E7F-A974-B70CA8E69D84}">
          <x14:formula1>
            <xm:f>Лист3!$M$3:$M$4</xm:f>
          </x14:formula1>
          <xm:sqref>C42:D42 C28:D28 D49:D50 C38:D39 C31:D31 D45 C45:C46 D52:D53</xm:sqref>
        </x14:dataValidation>
        <x14:dataValidation type="list" allowBlank="1" showInputMessage="1" showErrorMessage="1" xr:uid="{62EE402D-CA4A-4C21-83BC-8A67F0693822}">
          <x14:formula1>
            <xm:f>Лист3!$O$3:$O$12</xm:f>
          </x14:formula1>
          <xm:sqref>C29:D29</xm:sqref>
        </x14:dataValidation>
        <x14:dataValidation type="list" allowBlank="1" showInputMessage="1" showErrorMessage="1" xr:uid="{38758CE8-1B54-424E-A8C9-2482349927E1}">
          <x14:formula1>
            <xm:f>Лист3!$B$20:$B$23</xm:f>
          </x14:formula1>
          <xm:sqref>C32:D32</xm:sqref>
        </x14:dataValidation>
        <x14:dataValidation type="list" allowBlank="1" showInputMessage="1" showErrorMessage="1" xr:uid="{3FAB0699-AF7B-49C0-98A5-9D697683CEF7}">
          <x14:formula1>
            <xm:f>Лист3!$D$20:$D$22</xm:f>
          </x14:formula1>
          <xm:sqref>C33:D33</xm:sqref>
        </x14:dataValidation>
        <x14:dataValidation type="list" allowBlank="1" showInputMessage="1" showErrorMessage="1" xr:uid="{D191A5E0-FB23-4516-A199-1B319551D291}">
          <x14:formula1>
            <xm:f>Лист3!$F$20:$F$26</xm:f>
          </x14:formula1>
          <xm:sqref>C35:D35</xm:sqref>
        </x14:dataValidation>
        <x14:dataValidation type="list" allowBlank="1" showInputMessage="1" showErrorMessage="1" xr:uid="{9CEBB168-0EA5-43EB-8D02-ABF766760293}">
          <x14:formula1>
            <xm:f>Лист3!$H$20:$H$23</xm:f>
          </x14:formula1>
          <xm:sqref>C36:D36</xm:sqref>
        </x14:dataValidation>
        <x14:dataValidation type="list" allowBlank="1" showInputMessage="1" showErrorMessage="1" xr:uid="{5AD39CAA-48B5-4B36-BDAD-616868735137}">
          <x14:formula1>
            <xm:f>Лист3!$J$20:$J$22</xm:f>
          </x14:formula1>
          <xm:sqref>C37:D37</xm:sqref>
        </x14:dataValidation>
        <x14:dataValidation type="list" allowBlank="1" showInputMessage="1" showErrorMessage="1" xr:uid="{F9A99310-878D-4C9D-BC3C-810C9D221D39}">
          <x14:formula1>
            <xm:f>Лист3!$L$20:$L$33</xm:f>
          </x14:formula1>
          <xm:sqref>D51 D54</xm:sqref>
        </x14:dataValidation>
        <x14:dataValidation type="list" allowBlank="1" showInputMessage="1" showErrorMessage="1" xr:uid="{FAD655F8-3CAD-4D9D-BA3C-3A6C73D91F4B}">
          <x14:formula1>
            <xm:f>Лист3!$N$20:$N$21</xm:f>
          </x14:formula1>
          <xm:sqref>C43:D43</xm:sqref>
        </x14:dataValidation>
        <x14:dataValidation type="list" allowBlank="1" showInputMessage="1" showErrorMessage="1" xr:uid="{CECB7A7C-5C8B-4A76-9811-8D8E07215792}">
          <x14:formula1>
            <xm:f>Лист3!$A$27:$A$28</xm:f>
          </x14:formula1>
          <xm:sqref>C44:D44</xm:sqref>
        </x14:dataValidation>
        <x14:dataValidation type="list" allowBlank="1" showInputMessage="1" showErrorMessage="1" xr:uid="{1661748D-A9D5-4878-BCCD-AE4D612762DF}">
          <x14:formula1>
            <xm:f>Лист3!$C$27:$C$29</xm:f>
          </x14:formula1>
          <xm:sqref>C15:D15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06639-F6A8-44FB-8FF3-80FF09B2D18A}">
  <dimension ref="A2:O34"/>
  <sheetViews>
    <sheetView workbookViewId="0">
      <selection activeCell="D21" sqref="D21"/>
    </sheetView>
  </sheetViews>
  <sheetFormatPr defaultRowHeight="15" x14ac:dyDescent="0.25"/>
  <cols>
    <col min="1" max="1" width="28.7109375" style="2" customWidth="1"/>
    <col min="2" max="2" width="28.140625" style="2" customWidth="1"/>
    <col min="3" max="3" width="42.5703125" style="2" customWidth="1"/>
    <col min="4" max="4" width="23.42578125" style="2" customWidth="1"/>
    <col min="5" max="5" width="14.42578125" style="2" customWidth="1"/>
    <col min="6" max="6" width="41.5703125" style="2" customWidth="1"/>
    <col min="7" max="7" width="19.7109375" style="2" customWidth="1"/>
    <col min="8" max="8" width="31.42578125" style="2" customWidth="1"/>
    <col min="9" max="9" width="20.42578125" style="2" customWidth="1"/>
    <col min="10" max="10" width="15.28515625" style="2" customWidth="1"/>
    <col min="11" max="11" width="23.7109375" style="2" customWidth="1"/>
    <col min="12" max="12" width="30.42578125" style="2" customWidth="1"/>
    <col min="13" max="13" width="19" style="2" customWidth="1"/>
    <col min="14" max="14" width="16.42578125" style="2" customWidth="1"/>
    <col min="15" max="15" width="21.140625" style="2" customWidth="1"/>
    <col min="16" max="16384" width="9.140625" style="2"/>
  </cols>
  <sheetData>
    <row r="2" spans="1:15" x14ac:dyDescent="0.25">
      <c r="A2" s="3" t="s">
        <v>12</v>
      </c>
      <c r="C2" s="3" t="s">
        <v>17</v>
      </c>
      <c r="E2" s="3" t="s">
        <v>30</v>
      </c>
      <c r="G2" s="3" t="s">
        <v>32</v>
      </c>
      <c r="I2" s="3" t="s">
        <v>41</v>
      </c>
      <c r="K2" s="3" t="s">
        <v>154</v>
      </c>
      <c r="L2" s="3" t="s">
        <v>155</v>
      </c>
      <c r="M2" s="3" t="s">
        <v>45</v>
      </c>
      <c r="O2" s="3" t="s">
        <v>48</v>
      </c>
    </row>
    <row r="3" spans="1:15" x14ac:dyDescent="0.25">
      <c r="A3" s="1" t="s">
        <v>13</v>
      </c>
      <c r="C3" s="1" t="s">
        <v>18</v>
      </c>
      <c r="E3" s="1">
        <v>1</v>
      </c>
      <c r="G3" s="1" t="s">
        <v>149</v>
      </c>
      <c r="I3" s="1">
        <v>0.4</v>
      </c>
      <c r="K3" s="1">
        <v>18</v>
      </c>
      <c r="L3" s="1">
        <v>18</v>
      </c>
      <c r="M3" s="1" t="s">
        <v>46</v>
      </c>
      <c r="O3" s="1" t="s">
        <v>152</v>
      </c>
    </row>
    <row r="4" spans="1:15" x14ac:dyDescent="0.25">
      <c r="A4" s="1" t="s">
        <v>14</v>
      </c>
      <c r="C4" s="1" t="s">
        <v>137</v>
      </c>
      <c r="E4" s="1">
        <v>2</v>
      </c>
      <c r="G4" s="1" t="s">
        <v>33</v>
      </c>
      <c r="I4" s="1">
        <v>0.6</v>
      </c>
      <c r="K4" s="1" t="s">
        <v>150</v>
      </c>
      <c r="L4" s="1">
        <v>35</v>
      </c>
      <c r="M4" s="1" t="s">
        <v>47</v>
      </c>
      <c r="O4" s="1" t="s">
        <v>49</v>
      </c>
    </row>
    <row r="5" spans="1:15" x14ac:dyDescent="0.25">
      <c r="C5" s="4" t="s">
        <v>19</v>
      </c>
      <c r="E5" s="1">
        <v>4</v>
      </c>
      <c r="G5" s="1" t="s">
        <v>34</v>
      </c>
      <c r="I5" s="1">
        <v>0.8</v>
      </c>
      <c r="K5" s="1">
        <v>50</v>
      </c>
      <c r="L5" s="1">
        <v>50</v>
      </c>
      <c r="O5" s="1" t="s">
        <v>50</v>
      </c>
    </row>
    <row r="6" spans="1:15" x14ac:dyDescent="0.25">
      <c r="C6" s="1" t="s">
        <v>20</v>
      </c>
      <c r="E6" s="1">
        <v>6</v>
      </c>
      <c r="G6" s="1" t="s">
        <v>35</v>
      </c>
      <c r="I6" s="1">
        <v>1</v>
      </c>
      <c r="K6" s="1">
        <v>70</v>
      </c>
      <c r="L6" s="1">
        <v>70</v>
      </c>
      <c r="O6" s="1" t="s">
        <v>51</v>
      </c>
    </row>
    <row r="7" spans="1:15" x14ac:dyDescent="0.25">
      <c r="C7" s="1" t="s">
        <v>21</v>
      </c>
      <c r="E7" s="1">
        <v>8</v>
      </c>
      <c r="G7" s="1" t="s">
        <v>36</v>
      </c>
      <c r="I7" s="1">
        <v>1.2</v>
      </c>
      <c r="K7" s="1">
        <v>105</v>
      </c>
      <c r="L7" s="1">
        <v>105</v>
      </c>
      <c r="O7" s="1" t="s">
        <v>53</v>
      </c>
    </row>
    <row r="8" spans="1:15" x14ac:dyDescent="0.25">
      <c r="C8" s="1" t="s">
        <v>22</v>
      </c>
      <c r="E8" s="1">
        <v>10</v>
      </c>
      <c r="G8" s="1" t="s">
        <v>37</v>
      </c>
      <c r="I8" s="1" t="s">
        <v>153</v>
      </c>
      <c r="K8" s="1">
        <v>140</v>
      </c>
      <c r="L8" s="1">
        <v>140</v>
      </c>
      <c r="O8" s="1" t="s">
        <v>52</v>
      </c>
    </row>
    <row r="9" spans="1:15" x14ac:dyDescent="0.25">
      <c r="C9" s="1" t="s">
        <v>23</v>
      </c>
      <c r="E9" s="1">
        <v>12</v>
      </c>
      <c r="G9" s="1" t="s">
        <v>38</v>
      </c>
      <c r="I9" s="1">
        <v>2</v>
      </c>
      <c r="K9" s="1">
        <v>175</v>
      </c>
      <c r="L9" s="1" t="s">
        <v>156</v>
      </c>
      <c r="O9" s="1" t="s">
        <v>61</v>
      </c>
    </row>
    <row r="10" spans="1:15" x14ac:dyDescent="0.25">
      <c r="C10" s="4" t="s">
        <v>24</v>
      </c>
      <c r="E10" s="1">
        <v>14</v>
      </c>
      <c r="G10" s="1" t="s">
        <v>40</v>
      </c>
      <c r="I10" s="1">
        <v>2.4</v>
      </c>
      <c r="K10" s="1">
        <v>210</v>
      </c>
      <c r="L10" s="1"/>
      <c r="O10" s="1" t="s">
        <v>54</v>
      </c>
    </row>
    <row r="11" spans="1:15" x14ac:dyDescent="0.25">
      <c r="C11" s="4" t="s">
        <v>25</v>
      </c>
      <c r="E11" s="1">
        <v>16</v>
      </c>
      <c r="G11" s="1" t="s">
        <v>39</v>
      </c>
      <c r="I11" s="1">
        <v>3.2</v>
      </c>
      <c r="K11" s="1"/>
      <c r="L11" s="1"/>
      <c r="O11" s="1" t="s">
        <v>55</v>
      </c>
    </row>
    <row r="12" spans="1:15" x14ac:dyDescent="0.25">
      <c r="C12" s="4" t="s">
        <v>26</v>
      </c>
      <c r="E12" s="1">
        <v>18</v>
      </c>
      <c r="I12" s="1" t="s">
        <v>31</v>
      </c>
      <c r="K12" s="1"/>
      <c r="L12" s="1"/>
      <c r="O12" s="1" t="s">
        <v>39</v>
      </c>
    </row>
    <row r="13" spans="1:15" x14ac:dyDescent="0.25">
      <c r="C13" s="4" t="s">
        <v>27</v>
      </c>
      <c r="E13" s="1">
        <v>20</v>
      </c>
      <c r="O13" s="1"/>
    </row>
    <row r="14" spans="1:15" x14ac:dyDescent="0.25">
      <c r="C14" s="1" t="s">
        <v>28</v>
      </c>
      <c r="E14" s="1">
        <v>22</v>
      </c>
    </row>
    <row r="15" spans="1:15" x14ac:dyDescent="0.25">
      <c r="E15" s="1">
        <v>24</v>
      </c>
    </row>
    <row r="16" spans="1:15" x14ac:dyDescent="0.25">
      <c r="E16" s="1" t="s">
        <v>62</v>
      </c>
    </row>
    <row r="19" spans="1:14" x14ac:dyDescent="0.25">
      <c r="B19" s="3" t="s">
        <v>56</v>
      </c>
      <c r="D19" s="3" t="s">
        <v>60</v>
      </c>
      <c r="F19" s="3" t="s">
        <v>65</v>
      </c>
      <c r="H19" s="3" t="s">
        <v>66</v>
      </c>
      <c r="J19" s="3" t="s">
        <v>77</v>
      </c>
      <c r="L19" s="3" t="s">
        <v>100</v>
      </c>
      <c r="N19" s="3" t="s">
        <v>119</v>
      </c>
    </row>
    <row r="20" spans="1:14" x14ac:dyDescent="0.25">
      <c r="B20" s="1" t="s">
        <v>57</v>
      </c>
      <c r="D20" s="1" t="s">
        <v>160</v>
      </c>
      <c r="F20" s="1" t="s">
        <v>151</v>
      </c>
      <c r="H20" s="1" t="s">
        <v>47</v>
      </c>
      <c r="J20" s="1" t="s">
        <v>78</v>
      </c>
      <c r="L20" s="1" t="s">
        <v>101</v>
      </c>
      <c r="N20" s="1" t="s">
        <v>121</v>
      </c>
    </row>
    <row r="21" spans="1:14" x14ac:dyDescent="0.25">
      <c r="B21" s="1" t="s">
        <v>58</v>
      </c>
      <c r="D21" s="1" t="s">
        <v>53</v>
      </c>
      <c r="F21" s="1" t="s">
        <v>67</v>
      </c>
      <c r="H21" s="1" t="s">
        <v>73</v>
      </c>
      <c r="J21" s="1" t="s">
        <v>79</v>
      </c>
      <c r="L21" s="1" t="s">
        <v>108</v>
      </c>
      <c r="N21" s="1" t="s">
        <v>122</v>
      </c>
    </row>
    <row r="22" spans="1:14" x14ac:dyDescent="0.25">
      <c r="B22" s="1" t="s">
        <v>59</v>
      </c>
      <c r="D22" s="1" t="s">
        <v>39</v>
      </c>
      <c r="F22" s="1" t="s">
        <v>68</v>
      </c>
      <c r="H22" s="1" t="s">
        <v>74</v>
      </c>
      <c r="J22" s="1" t="s">
        <v>80</v>
      </c>
      <c r="L22" s="1" t="s">
        <v>102</v>
      </c>
    </row>
    <row r="23" spans="1:14" x14ac:dyDescent="0.25">
      <c r="B23" s="1" t="s">
        <v>47</v>
      </c>
      <c r="D23" s="1"/>
      <c r="F23" s="1" t="s">
        <v>69</v>
      </c>
      <c r="H23" s="1" t="s">
        <v>75</v>
      </c>
      <c r="L23" s="1" t="s">
        <v>103</v>
      </c>
    </row>
    <row r="24" spans="1:14" x14ac:dyDescent="0.25">
      <c r="F24" s="1" t="s">
        <v>70</v>
      </c>
      <c r="L24" s="1" t="s">
        <v>104</v>
      </c>
    </row>
    <row r="25" spans="1:14" x14ac:dyDescent="0.25">
      <c r="F25" s="1" t="s">
        <v>72</v>
      </c>
      <c r="L25" s="1" t="s">
        <v>105</v>
      </c>
    </row>
    <row r="26" spans="1:14" x14ac:dyDescent="0.25">
      <c r="A26" s="3" t="s">
        <v>123</v>
      </c>
      <c r="C26" s="3" t="s">
        <v>128</v>
      </c>
      <c r="F26" s="1" t="s">
        <v>71</v>
      </c>
      <c r="L26" s="1" t="s">
        <v>106</v>
      </c>
    </row>
    <row r="27" spans="1:14" x14ac:dyDescent="0.25">
      <c r="A27" s="1" t="s">
        <v>157</v>
      </c>
      <c r="C27" s="1" t="s">
        <v>129</v>
      </c>
      <c r="L27" s="1" t="s">
        <v>109</v>
      </c>
    </row>
    <row r="28" spans="1:14" x14ac:dyDescent="0.25">
      <c r="A28" s="1" t="s">
        <v>124</v>
      </c>
      <c r="C28" s="1" t="s">
        <v>130</v>
      </c>
      <c r="L28" s="1" t="s">
        <v>110</v>
      </c>
    </row>
    <row r="29" spans="1:14" x14ac:dyDescent="0.25">
      <c r="A29" s="1"/>
      <c r="C29" s="1" t="s">
        <v>141</v>
      </c>
      <c r="L29" s="1" t="s">
        <v>111</v>
      </c>
    </row>
    <row r="30" spans="1:14" x14ac:dyDescent="0.25">
      <c r="L30" s="1" t="s">
        <v>112</v>
      </c>
    </row>
    <row r="31" spans="1:14" x14ac:dyDescent="0.25">
      <c r="F31" s="3" t="s">
        <v>144</v>
      </c>
      <c r="L31" s="1" t="s">
        <v>113</v>
      </c>
    </row>
    <row r="32" spans="1:14" x14ac:dyDescent="0.25">
      <c r="F32" s="1" t="s">
        <v>68</v>
      </c>
      <c r="L32" s="1" t="s">
        <v>114</v>
      </c>
    </row>
    <row r="33" spans="1:14" x14ac:dyDescent="0.25">
      <c r="F33" s="1" t="s">
        <v>72</v>
      </c>
      <c r="L33" s="1" t="s">
        <v>115</v>
      </c>
    </row>
    <row r="34" spans="1:14" ht="180" x14ac:dyDescent="0.25">
      <c r="A34" s="5" t="s">
        <v>134</v>
      </c>
      <c r="B34" s="5" t="s">
        <v>83</v>
      </c>
      <c r="C34" s="2" t="s">
        <v>131</v>
      </c>
      <c r="D34" s="5" t="s">
        <v>84</v>
      </c>
      <c r="E34" s="5" t="s">
        <v>135</v>
      </c>
      <c r="F34" s="5" t="s">
        <v>85</v>
      </c>
      <c r="G34" s="5" t="s">
        <v>136</v>
      </c>
      <c r="H34" s="5" t="s">
        <v>86</v>
      </c>
      <c r="I34" s="5" t="s">
        <v>145</v>
      </c>
      <c r="J34" s="5" t="s">
        <v>125</v>
      </c>
      <c r="K34" s="5" t="s">
        <v>146</v>
      </c>
      <c r="L34" s="5" t="s">
        <v>126</v>
      </c>
      <c r="M34" s="5" t="s">
        <v>147</v>
      </c>
      <c r="N34" s="5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заказа ПП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Никитин</dc:creator>
  <cp:lastModifiedBy>Никита Никитин</cp:lastModifiedBy>
  <dcterms:created xsi:type="dcterms:W3CDTF">2023-09-07T08:59:02Z</dcterms:created>
  <dcterms:modified xsi:type="dcterms:W3CDTF">2023-09-22T08:05:58Z</dcterms:modified>
</cp:coreProperties>
</file>